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Allgemein\Haase-Halleux\Homepage\"/>
    </mc:Choice>
  </mc:AlternateContent>
  <bookViews>
    <workbookView xWindow="120" yWindow="120" windowWidth="18795" windowHeight="8700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O28" i="1" l="1"/>
  <c r="O29" i="1"/>
  <c r="O3" i="1"/>
  <c r="G28" i="1"/>
  <c r="F28" i="1"/>
  <c r="M28" i="1"/>
  <c r="N28" i="1"/>
  <c r="C28" i="1"/>
  <c r="D28" i="1"/>
  <c r="E28" i="1"/>
  <c r="I14" i="1"/>
  <c r="O27" i="1"/>
  <c r="O25" i="1"/>
  <c r="O23" i="1"/>
  <c r="O21" i="1"/>
  <c r="O19" i="1"/>
  <c r="O17" i="1"/>
  <c r="O15" i="1"/>
  <c r="O13" i="1"/>
  <c r="O11" i="1"/>
  <c r="O9" i="1"/>
  <c r="O7" i="1"/>
  <c r="O5" i="1"/>
  <c r="L28" i="1"/>
  <c r="K28" i="1"/>
  <c r="I28" i="1"/>
  <c r="J28" i="1"/>
  <c r="H28" i="1"/>
  <c r="D6" i="1"/>
  <c r="E6" i="1"/>
  <c r="F6" i="1"/>
  <c r="G6" i="1"/>
  <c r="H6" i="1"/>
  <c r="I6" i="1"/>
  <c r="J6" i="1"/>
  <c r="K6" i="1"/>
  <c r="L6" i="1"/>
  <c r="M6" i="1"/>
  <c r="N6" i="1"/>
  <c r="M26" i="1"/>
  <c r="L26" i="1"/>
  <c r="K26" i="1"/>
  <c r="J26" i="1"/>
  <c r="I26" i="1"/>
  <c r="H26" i="1"/>
  <c r="G26" i="1"/>
  <c r="F26" i="1"/>
  <c r="E26" i="1"/>
  <c r="D26" i="1"/>
  <c r="M24" i="1"/>
  <c r="L24" i="1"/>
  <c r="K24" i="1"/>
  <c r="J24" i="1"/>
  <c r="I24" i="1"/>
  <c r="H24" i="1"/>
  <c r="G24" i="1"/>
  <c r="F24" i="1"/>
  <c r="E24" i="1"/>
  <c r="D24" i="1"/>
  <c r="M22" i="1"/>
  <c r="L22" i="1"/>
  <c r="K22" i="1"/>
  <c r="J22" i="1"/>
  <c r="I22" i="1"/>
  <c r="H22" i="1"/>
  <c r="G22" i="1"/>
  <c r="F22" i="1"/>
  <c r="E22" i="1"/>
  <c r="D22" i="1"/>
  <c r="M20" i="1"/>
  <c r="L20" i="1"/>
  <c r="K20" i="1"/>
  <c r="J20" i="1"/>
  <c r="I20" i="1"/>
  <c r="H20" i="1"/>
  <c r="G20" i="1"/>
  <c r="F20" i="1"/>
  <c r="E20" i="1"/>
  <c r="D20" i="1"/>
  <c r="M18" i="1"/>
  <c r="L18" i="1"/>
  <c r="K18" i="1"/>
  <c r="J18" i="1"/>
  <c r="I18" i="1"/>
  <c r="H18" i="1"/>
  <c r="G18" i="1"/>
  <c r="F18" i="1"/>
  <c r="E18" i="1"/>
  <c r="D18" i="1"/>
  <c r="M16" i="1"/>
  <c r="L16" i="1"/>
  <c r="K16" i="1"/>
  <c r="J16" i="1"/>
  <c r="I16" i="1"/>
  <c r="H16" i="1"/>
  <c r="G16" i="1"/>
  <c r="F16" i="1"/>
  <c r="E16" i="1"/>
  <c r="D16" i="1"/>
  <c r="M14" i="1"/>
  <c r="L14" i="1"/>
  <c r="K14" i="1"/>
  <c r="J14" i="1"/>
  <c r="H14" i="1"/>
  <c r="G14" i="1"/>
  <c r="F14" i="1"/>
  <c r="E14" i="1"/>
  <c r="D14" i="1"/>
  <c r="M12" i="1"/>
  <c r="L12" i="1"/>
  <c r="K12" i="1"/>
  <c r="J12" i="1"/>
  <c r="I12" i="1"/>
  <c r="H12" i="1"/>
  <c r="G12" i="1"/>
  <c r="F12" i="1"/>
  <c r="E12" i="1"/>
  <c r="D12" i="1"/>
  <c r="M10" i="1"/>
  <c r="L10" i="1"/>
  <c r="K10" i="1"/>
  <c r="J10" i="1"/>
  <c r="I10" i="1"/>
  <c r="H10" i="1"/>
  <c r="G10" i="1"/>
  <c r="F10" i="1"/>
  <c r="E10" i="1"/>
  <c r="D10" i="1"/>
  <c r="M8" i="1"/>
  <c r="L8" i="1"/>
  <c r="K8" i="1"/>
  <c r="J8" i="1"/>
  <c r="I8" i="1"/>
  <c r="H8" i="1"/>
  <c r="G8" i="1"/>
  <c r="F8" i="1"/>
  <c r="E8" i="1"/>
  <c r="D8" i="1"/>
  <c r="M4" i="1"/>
  <c r="L4" i="1"/>
  <c r="K4" i="1"/>
  <c r="J4" i="1"/>
  <c r="I4" i="1"/>
  <c r="H4" i="1"/>
  <c r="G4" i="1"/>
  <c r="F4" i="1"/>
  <c r="E4" i="1"/>
  <c r="D4" i="1"/>
  <c r="C26" i="1"/>
  <c r="C24" i="1"/>
  <c r="C22" i="1"/>
  <c r="C20" i="1"/>
  <c r="C18" i="1"/>
  <c r="C16" i="1"/>
  <c r="C14" i="1"/>
  <c r="C12" i="1"/>
  <c r="C10" i="1"/>
  <c r="C8" i="1"/>
  <c r="C6" i="1"/>
  <c r="C4" i="1"/>
  <c r="N12" i="1"/>
  <c r="N26" i="1"/>
  <c r="N24" i="1"/>
  <c r="N22" i="1"/>
  <c r="N20" i="1"/>
  <c r="N18" i="1"/>
  <c r="N16" i="1"/>
  <c r="N14" i="1"/>
  <c r="N10" i="1"/>
  <c r="N8" i="1"/>
  <c r="N4" i="1"/>
  <c r="O4" i="1"/>
  <c r="O12" i="1"/>
  <c r="O6" i="1"/>
  <c r="O18" i="1"/>
  <c r="O26" i="1"/>
  <c r="O8" i="1"/>
  <c r="O10" i="1"/>
  <c r="O20" i="1"/>
  <c r="O14" i="1"/>
  <c r="O22" i="1"/>
  <c r="O16" i="1"/>
  <c r="O24" i="1"/>
</calcChain>
</file>

<file path=xl/sharedStrings.xml><?xml version="1.0" encoding="utf-8"?>
<sst xmlns="http://schemas.openxmlformats.org/spreadsheetml/2006/main" count="72" uniqueCount="48">
  <si>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</si>
  <si>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</si>
  <si>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</si>
  <si>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</si>
  <si>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</si>
  <si>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</si>
  <si>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</si>
  <si>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</si>
  <si>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</si>
  <si>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</si>
  <si>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</si>
  <si>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</si>
  <si>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</t>
  </si>
  <si>
    <t>Bezeichnung</t>
  </si>
  <si>
    <t>Pool/Bauamt/PV-Anlagen</t>
  </si>
  <si>
    <t>Ertr./kW</t>
  </si>
  <si>
    <t>16,592 kW/p</t>
  </si>
  <si>
    <t>14,793 kW/p</t>
  </si>
  <si>
    <t>9,24 kW/p</t>
  </si>
  <si>
    <t xml:space="preserve"> </t>
  </si>
  <si>
    <t>1. Anlage Schule, Ebhausen</t>
  </si>
  <si>
    <t>20 kW/p</t>
  </si>
  <si>
    <t>1,6 kW/p</t>
  </si>
  <si>
    <t>13,09 kW/p</t>
  </si>
  <si>
    <t>Bauhof Ebhausen</t>
  </si>
  <si>
    <t>34,8 kw/p</t>
  </si>
  <si>
    <t>Sporthalle Ebhausen</t>
  </si>
  <si>
    <t>60 kW/p</t>
  </si>
  <si>
    <t>Rathaus Wenden</t>
  </si>
  <si>
    <t>9,8 kW/p</t>
  </si>
  <si>
    <t>Bürger Solar Ebhausen GBR</t>
  </si>
  <si>
    <t>Aktion Bürger Solar GBR Ebershardt - Schlachthaus</t>
  </si>
  <si>
    <t xml:space="preserve">Sporthalle Rotfelden GBR </t>
  </si>
  <si>
    <t>Feuerwehr Schulstraße GBR</t>
  </si>
  <si>
    <t>8,64 kW/p</t>
  </si>
  <si>
    <t>39,6 kW/p</t>
  </si>
  <si>
    <t>Vereinshaus Ebhausen</t>
  </si>
  <si>
    <t>Rathaus Rotfelden</t>
  </si>
  <si>
    <t>kW/h</t>
  </si>
  <si>
    <t>Schulerweiterungsbau
 Bei der Schule 12 SEE GbR</t>
  </si>
  <si>
    <t>Kindergarten Ebershardt- SEE GbR</t>
  </si>
  <si>
    <t>Prod Strom  in KW/h 2013</t>
  </si>
  <si>
    <t>Rathaus Ebhausen</t>
  </si>
  <si>
    <t>29,84 kW/p</t>
  </si>
  <si>
    <t>Prod Strom  in KW/h 2014</t>
  </si>
  <si>
    <t>Erträge von PV-Anlagen GBR und gemeindeeigene in der Gemeinde Ebhausen 2015</t>
  </si>
  <si>
    <t>(Anl. Rath. 2014 hinzugekommen)</t>
  </si>
  <si>
    <t>Prod Strom in  KW/h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</si>
</sst>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73" formatCode="_-* #,##0.0\ _€_-;\-* #,##0.0\ _€_-;_-* &quot;-&quot;??\ _€_-;_-@_-"/>
  </numFmts>
  <fonts count="9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5" borderId="3" xfId="0" applyFill="1" applyBorder="1" applyAlignment="1">
      <alignment vertical="center" wrapText="1"/>
    </xf>
    <xf numFmtId="0" fontId="0" fillId="5" borderId="4" xfId="0" applyFill="1" applyBorder="1" applyAlignment="1">
      <alignment vertical="center" wrapText="1"/>
    </xf>
    <xf numFmtId="0" fontId="0" fillId="5" borderId="5" xfId="0" applyFill="1" applyBorder="1" applyAlignment="1">
      <alignment vertical="center" wrapText="1"/>
    </xf>
    <xf numFmtId="0" fontId="0" fillId="5" borderId="5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4" fillId="2" borderId="1" xfId="0" applyFont="1" applyFill="1" applyBorder="1" applyAlignment="1">
      <alignment horizontal="left"/>
    </xf>
    <xf numFmtId="0" fontId="0" fillId="5" borderId="6" xfId="0" applyFill="1" applyBorder="1" applyAlignment="1">
      <alignment vertical="center"/>
    </xf>
    <xf numFmtId="0" fontId="0" fillId="5" borderId="2" xfId="0" applyFill="1" applyBorder="1" applyAlignment="1">
      <alignment vertical="center" wrapText="1"/>
    </xf>
    <xf numFmtId="0" fontId="0" fillId="5" borderId="4" xfId="0" applyFill="1" applyBorder="1" applyAlignment="1">
      <alignment horizontal="left" vertic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vertical="center"/>
    </xf>
    <xf numFmtId="43" fontId="0" fillId="0" borderId="1" xfId="1" applyFont="1" applyBorder="1" applyAlignment="1">
      <alignment vertical="center"/>
    </xf>
    <xf numFmtId="0" fontId="6" fillId="0" borderId="0" xfId="0" applyFont="1"/>
    <xf numFmtId="173" fontId="0" fillId="0" borderId="0" xfId="1" applyNumberFormat="1" applyFont="1"/>
    <xf numFmtId="3" fontId="0" fillId="0" borderId="0" xfId="0" applyNumberFormat="1" applyAlignment="1">
      <alignment horizontal="center" vertical="center"/>
    </xf>
    <xf numFmtId="2" fontId="4" fillId="3" borderId="0" xfId="0" applyNumberFormat="1" applyFont="1" applyFill="1" applyBorder="1" applyAlignment="1">
      <alignment horizontal="center" vertical="center"/>
    </xf>
    <xf numFmtId="0" fontId="7" fillId="0" borderId="0" xfId="0" applyFont="1"/>
    <xf numFmtId="2" fontId="8" fillId="3" borderId="0" xfId="0" applyNumberFormat="1" applyFont="1" applyFill="1" applyBorder="1" applyAlignment="1">
      <alignment horizontal="center" vertical="center"/>
    </xf>
    <xf numFmtId="173" fontId="7" fillId="0" borderId="0" xfId="1" applyNumberFormat="1" applyFont="1"/>
    <xf numFmtId="0" fontId="5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 vertical="top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topLeftCell="C1" zoomScale="75" zoomScaleNormal="75" workbookViewId="0">
      <selection activeCell="N25" sqref="N25"/>
    </sheetView>
  </sheetViews>
  <sheetFormatPr baseColWidth="10" defaultRowHeight="12.75" x14ac:dyDescent="0.2"/>
  <cols>
    <col min="1" max="1" width="26.5703125" customWidth="1"/>
    <col min="2" max="2" width="7.85546875" customWidth="1"/>
    <col min="12" max="12" width="12.5703125" bestFit="1" customWidth="1"/>
    <col min="13" max="13" width="12.5703125" customWidth="1"/>
    <col min="15" max="15" width="12.85546875" bestFit="1" customWidth="1"/>
  </cols>
  <sheetData>
    <row r="1" spans="1:15" ht="30" customHeight="1" x14ac:dyDescent="0.2">
      <c r="A1" s="33" t="s">
        <v>45</v>
      </c>
      <c r="B1" s="33"/>
      <c r="C1" s="33"/>
      <c r="D1" s="33"/>
      <c r="E1" s="33"/>
      <c r="F1" s="33"/>
      <c r="G1" s="33"/>
      <c r="H1" s="33"/>
      <c r="I1" s="33"/>
      <c r="J1" s="33"/>
      <c r="K1" s="1"/>
      <c r="L1" s="1"/>
      <c r="M1" s="1"/>
      <c r="N1" s="1"/>
      <c r="O1" s="1"/>
    </row>
    <row r="2" spans="1:15" s="1" customFormat="1" ht="20.100000000000001" customHeight="1" x14ac:dyDescent="0.25">
      <c r="A2" s="19" t="s">
        <v>13</v>
      </c>
      <c r="B2" s="5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</row>
    <row r="3" spans="1:15" s="3" customFormat="1" ht="24.95" customHeight="1" x14ac:dyDescent="0.2">
      <c r="A3" s="13" t="s">
        <v>30</v>
      </c>
      <c r="B3" s="8" t="s">
        <v>38</v>
      </c>
      <c r="C3" s="7">
        <v>236</v>
      </c>
      <c r="D3" s="7">
        <v>543</v>
      </c>
      <c r="E3" s="7">
        <v>1640</v>
      </c>
      <c r="F3" s="7">
        <v>2270</v>
      </c>
      <c r="G3" s="7">
        <v>2125</v>
      </c>
      <c r="H3" s="7">
        <v>2185</v>
      </c>
      <c r="I3" s="7">
        <v>2552</v>
      </c>
      <c r="J3" s="7">
        <v>2220</v>
      </c>
      <c r="K3" s="7">
        <v>1514</v>
      </c>
      <c r="L3" s="7">
        <v>909</v>
      </c>
      <c r="M3" s="7">
        <v>715</v>
      </c>
      <c r="N3" s="7">
        <v>713</v>
      </c>
      <c r="O3" s="25">
        <f>C3+D3+E3+F3+G3+H3+I3+J3+K3+L3+M3+N3</f>
        <v>17622</v>
      </c>
    </row>
    <row r="4" spans="1:15" s="3" customFormat="1" ht="24.95" customHeight="1" x14ac:dyDescent="0.2">
      <c r="A4" s="14" t="s">
        <v>16</v>
      </c>
      <c r="B4" s="9" t="s">
        <v>15</v>
      </c>
      <c r="C4" s="23">
        <f>C3/16.592</f>
        <v>14.223722275795565</v>
      </c>
      <c r="D4" s="23">
        <f t="shared" ref="D4:M4" si="0">D3/16.592</f>
        <v>32.726615236258439</v>
      </c>
      <c r="E4" s="23">
        <f t="shared" si="0"/>
        <v>98.842815814850539</v>
      </c>
      <c r="F4" s="23">
        <f t="shared" si="0"/>
        <v>136.81292189006751</v>
      </c>
      <c r="G4" s="23">
        <f t="shared" si="0"/>
        <v>128.07377049180329</v>
      </c>
      <c r="H4" s="23">
        <f t="shared" si="0"/>
        <v>131.68997107039539</v>
      </c>
      <c r="I4" s="23">
        <f t="shared" si="0"/>
        <v>153.80906460945036</v>
      </c>
      <c r="J4" s="23">
        <f t="shared" si="0"/>
        <v>133.79942140790743</v>
      </c>
      <c r="K4" s="23">
        <f t="shared" si="0"/>
        <v>91.248794599807141</v>
      </c>
      <c r="L4" s="23">
        <f t="shared" si="0"/>
        <v>54.785438765670207</v>
      </c>
      <c r="M4" s="23">
        <f t="shared" si="0"/>
        <v>43.093056894889109</v>
      </c>
      <c r="N4" s="23">
        <f>N3/16.592</f>
        <v>42.9725168756027</v>
      </c>
      <c r="O4" s="24">
        <f>SUM(C4+D4+E4+F4+G4+H4+I4+J4+K4+L4+M4+N4)/12</f>
        <v>88.506509161041478</v>
      </c>
    </row>
    <row r="5" spans="1:15" s="3" customFormat="1" ht="24.95" customHeight="1" x14ac:dyDescent="0.2">
      <c r="A5" s="21" t="s">
        <v>39</v>
      </c>
      <c r="B5" s="8" t="s">
        <v>38</v>
      </c>
      <c r="C5" s="7">
        <v>493</v>
      </c>
      <c r="D5" s="7">
        <v>1025</v>
      </c>
      <c r="E5" s="7">
        <v>3478</v>
      </c>
      <c r="F5" s="7">
        <v>5076</v>
      </c>
      <c r="G5" s="7">
        <v>4936</v>
      </c>
      <c r="H5" s="7">
        <v>5267</v>
      </c>
      <c r="I5" s="7">
        <v>6095</v>
      </c>
      <c r="J5" s="7">
        <v>5062</v>
      </c>
      <c r="K5" s="7">
        <v>3273</v>
      </c>
      <c r="L5" s="7">
        <v>2006</v>
      </c>
      <c r="M5" s="7">
        <v>1312</v>
      </c>
      <c r="N5" s="7">
        <v>1224</v>
      </c>
      <c r="O5" s="25">
        <f>C5+D5+E5+F5+G5+H5+I5+J5+K5+L5+M5+N5</f>
        <v>39247</v>
      </c>
    </row>
    <row r="6" spans="1:15" s="3" customFormat="1" ht="24.95" customHeight="1" x14ac:dyDescent="0.2">
      <c r="A6" s="20" t="s">
        <v>35</v>
      </c>
      <c r="B6" s="9" t="s">
        <v>15</v>
      </c>
      <c r="C6" s="23">
        <f>C5/39.6</f>
        <v>12.44949494949495</v>
      </c>
      <c r="D6" s="23">
        <f t="shared" ref="D6:M6" si="1">D5/39.6</f>
        <v>25.883838383838384</v>
      </c>
      <c r="E6" s="23">
        <f t="shared" si="1"/>
        <v>87.828282828282823</v>
      </c>
      <c r="F6" s="23">
        <f t="shared" si="1"/>
        <v>128.18181818181819</v>
      </c>
      <c r="G6" s="23">
        <f t="shared" si="1"/>
        <v>124.64646464646464</v>
      </c>
      <c r="H6" s="23">
        <f t="shared" si="1"/>
        <v>133.00505050505049</v>
      </c>
      <c r="I6" s="23">
        <f t="shared" si="1"/>
        <v>153.9141414141414</v>
      </c>
      <c r="J6" s="23">
        <f t="shared" si="1"/>
        <v>127.82828282828282</v>
      </c>
      <c r="K6" s="23">
        <f t="shared" si="1"/>
        <v>82.651515151515142</v>
      </c>
      <c r="L6" s="23">
        <f t="shared" si="1"/>
        <v>50.656565656565654</v>
      </c>
      <c r="M6" s="23">
        <f t="shared" si="1"/>
        <v>33.131313131313128</v>
      </c>
      <c r="N6" s="23">
        <f>N5/39.6</f>
        <v>30.909090909090907</v>
      </c>
      <c r="O6" s="24">
        <f>SUM(C6+D6+E6+F6+G6+H6+I6+J6+K6+L6+M6+N6)/12</f>
        <v>82.590488215488207</v>
      </c>
    </row>
    <row r="7" spans="1:15" s="3" customFormat="1" ht="24.95" customHeight="1" x14ac:dyDescent="0.2">
      <c r="A7" s="15" t="s">
        <v>32</v>
      </c>
      <c r="B7" s="8" t="s">
        <v>38</v>
      </c>
      <c r="C7" s="7">
        <v>456</v>
      </c>
      <c r="D7" s="7">
        <v>1001</v>
      </c>
      <c r="E7" s="7">
        <v>2682</v>
      </c>
      <c r="F7" s="7">
        <v>3768</v>
      </c>
      <c r="G7" s="7">
        <v>4150</v>
      </c>
      <c r="H7" s="7">
        <v>4153</v>
      </c>
      <c r="I7" s="7">
        <v>4665</v>
      </c>
      <c r="J7" s="7">
        <v>4633</v>
      </c>
      <c r="K7" s="7">
        <v>1877</v>
      </c>
      <c r="L7" s="7">
        <v>1513</v>
      </c>
      <c r="M7" s="7">
        <v>1094</v>
      </c>
      <c r="N7" s="7">
        <v>1005</v>
      </c>
      <c r="O7" s="25">
        <f>C7+D7+E7+F7+G7+H7+I7+J7+K7+L7+M7+N7</f>
        <v>30997</v>
      </c>
    </row>
    <row r="8" spans="1:15" s="3" customFormat="1" ht="24.95" customHeight="1" x14ac:dyDescent="0.2">
      <c r="A8" s="22">
        <v>31.59</v>
      </c>
      <c r="B8" s="6" t="s">
        <v>15</v>
      </c>
      <c r="C8" s="23">
        <f>C7/31.59</f>
        <v>14.434947768281102</v>
      </c>
      <c r="D8" s="23">
        <f t="shared" ref="D8:M8" si="2">D7/31.59</f>
        <v>31.68724279835391</v>
      </c>
      <c r="E8" s="23">
        <f t="shared" si="2"/>
        <v>84.900284900284902</v>
      </c>
      <c r="F8" s="23">
        <f t="shared" si="2"/>
        <v>119.27825261158594</v>
      </c>
      <c r="G8" s="23">
        <f t="shared" si="2"/>
        <v>131.37068692624248</v>
      </c>
      <c r="H8" s="23">
        <f t="shared" si="2"/>
        <v>131.46565368787591</v>
      </c>
      <c r="I8" s="23">
        <f t="shared" si="2"/>
        <v>147.673314339981</v>
      </c>
      <c r="J8" s="23">
        <f t="shared" si="2"/>
        <v>146.66033554922444</v>
      </c>
      <c r="K8" s="23">
        <f t="shared" si="2"/>
        <v>59.417537195314971</v>
      </c>
      <c r="L8" s="23">
        <f t="shared" si="2"/>
        <v>47.894903450459005</v>
      </c>
      <c r="M8" s="23">
        <f t="shared" si="2"/>
        <v>34.631212408990187</v>
      </c>
      <c r="N8" s="23">
        <f>N7/31.59</f>
        <v>31.813865147198481</v>
      </c>
      <c r="O8" s="24">
        <f>SUM(C8+D8+E8+F8+G8+H8+I8+J8+K8+L8+M8+N8)/12</f>
        <v>81.769019731982681</v>
      </c>
    </row>
    <row r="9" spans="1:15" s="3" customFormat="1" ht="24.95" customHeight="1" x14ac:dyDescent="0.2">
      <c r="A9" s="15" t="s">
        <v>31</v>
      </c>
      <c r="B9" s="8" t="s">
        <v>38</v>
      </c>
      <c r="C9" s="7">
        <v>206</v>
      </c>
      <c r="D9" s="7">
        <v>337</v>
      </c>
      <c r="E9" s="7">
        <v>1410</v>
      </c>
      <c r="F9" s="7">
        <v>2055</v>
      </c>
      <c r="G9" s="7">
        <v>1921</v>
      </c>
      <c r="H9" s="7">
        <v>2030</v>
      </c>
      <c r="I9" s="7">
        <v>2347</v>
      </c>
      <c r="J9" s="7">
        <v>2007</v>
      </c>
      <c r="K9" s="7">
        <v>1380</v>
      </c>
      <c r="L9" s="7">
        <v>809</v>
      </c>
      <c r="M9" s="7">
        <v>552</v>
      </c>
      <c r="N9" s="7">
        <v>515</v>
      </c>
      <c r="O9" s="25">
        <f>C9+D9+E9+F9+G9+H9+I9+J9+K9+L9+M9+N9</f>
        <v>15569</v>
      </c>
    </row>
    <row r="10" spans="1:15" s="3" customFormat="1" ht="24.95" customHeight="1" x14ac:dyDescent="0.2">
      <c r="A10" s="14" t="s">
        <v>17</v>
      </c>
      <c r="B10" s="12" t="s">
        <v>15</v>
      </c>
      <c r="C10" s="23">
        <f>C9/14.793</f>
        <v>13.925505306563917</v>
      </c>
      <c r="D10" s="23">
        <f t="shared" ref="D10:M10" si="3">D9/14.793</f>
        <v>22.781045088893396</v>
      </c>
      <c r="E10" s="23">
        <f t="shared" si="3"/>
        <v>95.315351855607389</v>
      </c>
      <c r="F10" s="23">
        <f t="shared" si="3"/>
        <v>138.91705536402353</v>
      </c>
      <c r="G10" s="23">
        <f t="shared" si="3"/>
        <v>129.85871696072468</v>
      </c>
      <c r="H10" s="23">
        <f t="shared" si="3"/>
        <v>137.2270668559454</v>
      </c>
      <c r="I10" s="23">
        <f t="shared" si="3"/>
        <v>158.65612113837628</v>
      </c>
      <c r="J10" s="23">
        <f t="shared" si="3"/>
        <v>135.6722774285135</v>
      </c>
      <c r="K10" s="23">
        <f t="shared" si="3"/>
        <v>93.28736564591361</v>
      </c>
      <c r="L10" s="23">
        <f t="shared" si="3"/>
        <v>54.688028121408777</v>
      </c>
      <c r="M10" s="23">
        <f t="shared" si="3"/>
        <v>37.314946258365445</v>
      </c>
      <c r="N10" s="23">
        <f>N9/14.793</f>
        <v>34.813763266409794</v>
      </c>
      <c r="O10" s="24">
        <f>SUM(C10+D10+E10+F10+G10+H10+I10+J10+K10+L10+M10+N10)/12</f>
        <v>87.704770274228835</v>
      </c>
    </row>
    <row r="11" spans="1:15" s="3" customFormat="1" ht="24.95" customHeight="1" x14ac:dyDescent="0.2">
      <c r="A11" s="16" t="s">
        <v>40</v>
      </c>
      <c r="B11" s="8" t="s">
        <v>38</v>
      </c>
      <c r="C11" s="7">
        <v>226</v>
      </c>
      <c r="D11" s="7">
        <v>311</v>
      </c>
      <c r="E11" s="7">
        <v>1977</v>
      </c>
      <c r="F11" s="7">
        <v>2801</v>
      </c>
      <c r="G11" s="7">
        <v>2488</v>
      </c>
      <c r="H11" s="7">
        <v>2688</v>
      </c>
      <c r="I11" s="7">
        <v>3102</v>
      </c>
      <c r="J11" s="7">
        <v>2621</v>
      </c>
      <c r="K11" s="7">
        <v>1829</v>
      </c>
      <c r="L11" s="7">
        <v>1135</v>
      </c>
      <c r="M11" s="7">
        <v>811</v>
      </c>
      <c r="N11" s="7">
        <v>737</v>
      </c>
      <c r="O11" s="25">
        <f>C11+D11+E11+F11+G11+H11+I11+J11+K11+L11+M11+N11</f>
        <v>20726</v>
      </c>
    </row>
    <row r="12" spans="1:15" s="3" customFormat="1" ht="24.95" customHeight="1" x14ac:dyDescent="0.2">
      <c r="A12" s="20" t="s">
        <v>21</v>
      </c>
      <c r="B12" s="12" t="s">
        <v>15</v>
      </c>
      <c r="C12" s="23">
        <f>C11/20</f>
        <v>11.3</v>
      </c>
      <c r="D12" s="23">
        <f t="shared" ref="D12:M12" si="4">D11/20</f>
        <v>15.55</v>
      </c>
      <c r="E12" s="23">
        <f t="shared" si="4"/>
        <v>98.85</v>
      </c>
      <c r="F12" s="23">
        <f t="shared" si="4"/>
        <v>140.05000000000001</v>
      </c>
      <c r="G12" s="23">
        <f t="shared" si="4"/>
        <v>124.4</v>
      </c>
      <c r="H12" s="23">
        <f t="shared" si="4"/>
        <v>134.4</v>
      </c>
      <c r="I12" s="23">
        <f t="shared" si="4"/>
        <v>155.1</v>
      </c>
      <c r="J12" s="23">
        <f t="shared" si="4"/>
        <v>131.05000000000001</v>
      </c>
      <c r="K12" s="23">
        <f t="shared" si="4"/>
        <v>91.45</v>
      </c>
      <c r="L12" s="23">
        <f t="shared" si="4"/>
        <v>56.75</v>
      </c>
      <c r="M12" s="23">
        <f t="shared" si="4"/>
        <v>40.549999999999997</v>
      </c>
      <c r="N12" s="23">
        <f>N11/20</f>
        <v>36.85</v>
      </c>
      <c r="O12" s="24">
        <f>SUM(C12+D12+E12+F12+G12+H12+I12+J12+K12+L12+M12+N12)/12</f>
        <v>86.358333333333334</v>
      </c>
    </row>
    <row r="13" spans="1:15" s="3" customFormat="1" ht="24.95" customHeight="1" x14ac:dyDescent="0.2">
      <c r="A13" s="15" t="s">
        <v>33</v>
      </c>
      <c r="B13" s="8" t="s">
        <v>38</v>
      </c>
      <c r="C13" s="7">
        <v>26</v>
      </c>
      <c r="D13" s="7">
        <v>173</v>
      </c>
      <c r="E13" s="7">
        <v>631</v>
      </c>
      <c r="F13" s="7">
        <v>946</v>
      </c>
      <c r="G13" s="7">
        <v>905</v>
      </c>
      <c r="H13" s="7">
        <v>1061</v>
      </c>
      <c r="I13" s="7">
        <v>1059</v>
      </c>
      <c r="J13" s="7">
        <v>985</v>
      </c>
      <c r="K13" s="7">
        <v>577</v>
      </c>
      <c r="L13" s="7">
        <v>305</v>
      </c>
      <c r="M13" s="7">
        <v>214</v>
      </c>
      <c r="N13" s="7">
        <v>151</v>
      </c>
      <c r="O13" s="25">
        <f>C13+D13+E13+F13+G13+H13+I13+J13+K13+L13+M13+N13</f>
        <v>7033</v>
      </c>
    </row>
    <row r="14" spans="1:15" s="3" customFormat="1" ht="24.95" customHeight="1" x14ac:dyDescent="0.2">
      <c r="A14" s="14" t="s">
        <v>34</v>
      </c>
      <c r="B14" s="9" t="s">
        <v>15</v>
      </c>
      <c r="C14" s="23">
        <f>C13/8.64</f>
        <v>3.0092592592592591</v>
      </c>
      <c r="D14" s="23">
        <f t="shared" ref="D14:M14" si="5">D13/8.64</f>
        <v>20.023148148148145</v>
      </c>
      <c r="E14" s="23">
        <f t="shared" si="5"/>
        <v>73.032407407407405</v>
      </c>
      <c r="F14" s="23">
        <f t="shared" si="5"/>
        <v>109.49074074074073</v>
      </c>
      <c r="G14" s="23">
        <f t="shared" si="5"/>
        <v>104.74537037037037</v>
      </c>
      <c r="H14" s="23">
        <f t="shared" si="5"/>
        <v>122.80092592592592</v>
      </c>
      <c r="I14" s="23">
        <f t="shared" si="5"/>
        <v>122.56944444444444</v>
      </c>
      <c r="J14" s="23">
        <f t="shared" si="5"/>
        <v>114.00462962962962</v>
      </c>
      <c r="K14" s="23">
        <f t="shared" si="5"/>
        <v>66.782407407407405</v>
      </c>
      <c r="L14" s="23">
        <f t="shared" si="5"/>
        <v>35.300925925925924</v>
      </c>
      <c r="M14" s="23">
        <f t="shared" si="5"/>
        <v>24.768518518518515</v>
      </c>
      <c r="N14" s="23">
        <f>N13/8.64</f>
        <v>17.476851851851851</v>
      </c>
      <c r="O14" s="24">
        <f>SUM(C14+D14+E14+F14+G14+H14+I14+J14+K14+L14+M14+N14)/12</f>
        <v>67.833719135802454</v>
      </c>
    </row>
    <row r="15" spans="1:15" s="3" customFormat="1" ht="24.95" customHeight="1" x14ac:dyDescent="0.2">
      <c r="A15" s="17" t="s">
        <v>20</v>
      </c>
      <c r="B15" s="8" t="s">
        <v>38</v>
      </c>
      <c r="C15" s="7">
        <v>12</v>
      </c>
      <c r="D15" s="7">
        <v>27</v>
      </c>
      <c r="E15" s="7">
        <v>96</v>
      </c>
      <c r="F15" s="7">
        <v>131</v>
      </c>
      <c r="G15" s="7">
        <v>124</v>
      </c>
      <c r="H15" s="7">
        <v>127</v>
      </c>
      <c r="I15" s="7">
        <v>139</v>
      </c>
      <c r="J15" s="7">
        <v>124</v>
      </c>
      <c r="K15" s="7">
        <v>85</v>
      </c>
      <c r="L15" s="7">
        <v>53</v>
      </c>
      <c r="M15" s="7">
        <v>40</v>
      </c>
      <c r="N15" s="7">
        <v>38</v>
      </c>
      <c r="O15" s="25">
        <f>C15+D15+E15+F15+G15+H15+I15+J15+K15+L15+M15+N15</f>
        <v>996</v>
      </c>
    </row>
    <row r="16" spans="1:15" s="3" customFormat="1" ht="24.95" customHeight="1" x14ac:dyDescent="0.2">
      <c r="A16" s="18" t="s">
        <v>22</v>
      </c>
      <c r="B16" s="12" t="s">
        <v>15</v>
      </c>
      <c r="C16" s="23">
        <f>C15/1.6</f>
        <v>7.5</v>
      </c>
      <c r="D16" s="23">
        <f t="shared" ref="D16:M16" si="6">D15/1.6</f>
        <v>16.875</v>
      </c>
      <c r="E16" s="23">
        <f t="shared" si="6"/>
        <v>60</v>
      </c>
      <c r="F16" s="23">
        <f t="shared" si="6"/>
        <v>81.875</v>
      </c>
      <c r="G16" s="23">
        <f t="shared" si="6"/>
        <v>77.5</v>
      </c>
      <c r="H16" s="23">
        <f t="shared" si="6"/>
        <v>79.375</v>
      </c>
      <c r="I16" s="23">
        <f t="shared" si="6"/>
        <v>86.875</v>
      </c>
      <c r="J16" s="23">
        <f t="shared" si="6"/>
        <v>77.5</v>
      </c>
      <c r="K16" s="23">
        <f t="shared" si="6"/>
        <v>53.125</v>
      </c>
      <c r="L16" s="23">
        <f t="shared" si="6"/>
        <v>33.125</v>
      </c>
      <c r="M16" s="23">
        <f t="shared" si="6"/>
        <v>25</v>
      </c>
      <c r="N16" s="23">
        <f>N15/1.6</f>
        <v>23.75</v>
      </c>
      <c r="O16" s="24">
        <f>SUM(C16+D16+E16+F16+G16+H16+I16+J16+K16+L16+M16+N16)/12</f>
        <v>51.875</v>
      </c>
    </row>
    <row r="17" spans="1:16" s="3" customFormat="1" ht="24.95" customHeight="1" x14ac:dyDescent="0.2">
      <c r="A17" s="17" t="s">
        <v>36</v>
      </c>
      <c r="B17" s="8" t="s">
        <v>38</v>
      </c>
      <c r="C17" s="7">
        <v>98</v>
      </c>
      <c r="D17" s="7">
        <v>667</v>
      </c>
      <c r="E17" s="7">
        <v>1193</v>
      </c>
      <c r="F17" s="7">
        <v>1532</v>
      </c>
      <c r="G17" s="7">
        <v>1375</v>
      </c>
      <c r="H17" s="7">
        <v>1534</v>
      </c>
      <c r="I17" s="7">
        <v>1558</v>
      </c>
      <c r="J17" s="7">
        <v>1559</v>
      </c>
      <c r="K17" s="7">
        <v>991</v>
      </c>
      <c r="L17" s="7">
        <v>612</v>
      </c>
      <c r="M17" s="7">
        <v>636</v>
      </c>
      <c r="N17" s="7">
        <v>524</v>
      </c>
      <c r="O17" s="25">
        <f>C17+D17+E17+F17+G17+H17+I17+J17+K17+L17+M17+N17</f>
        <v>12279</v>
      </c>
    </row>
    <row r="18" spans="1:16" s="3" customFormat="1" ht="24.95" customHeight="1" x14ac:dyDescent="0.2">
      <c r="A18" s="18" t="s">
        <v>23</v>
      </c>
      <c r="B18" s="12" t="s">
        <v>15</v>
      </c>
      <c r="C18" s="23">
        <f>C17/13.09</f>
        <v>7.4866310160427805</v>
      </c>
      <c r="D18" s="23">
        <f t="shared" ref="D18:M18" si="7">D17/13.09</f>
        <v>50.954927425515663</v>
      </c>
      <c r="E18" s="23">
        <f t="shared" si="7"/>
        <v>91.138273491214662</v>
      </c>
      <c r="F18" s="23">
        <f t="shared" si="7"/>
        <v>117.0359052711994</v>
      </c>
      <c r="G18" s="23">
        <f t="shared" si="7"/>
        <v>105.04201680672269</v>
      </c>
      <c r="H18" s="23">
        <f t="shared" si="7"/>
        <v>117.1886936592819</v>
      </c>
      <c r="I18" s="23">
        <f t="shared" si="7"/>
        <v>119.02215431627197</v>
      </c>
      <c r="J18" s="23">
        <f t="shared" si="7"/>
        <v>119.09854851031322</v>
      </c>
      <c r="K18" s="23">
        <f t="shared" si="7"/>
        <v>75.706646294881594</v>
      </c>
      <c r="L18" s="23">
        <f t="shared" si="7"/>
        <v>46.753246753246756</v>
      </c>
      <c r="M18" s="23">
        <f t="shared" si="7"/>
        <v>48.586707410236819</v>
      </c>
      <c r="N18" s="23">
        <f>N17/13.09</f>
        <v>40.0305576776165</v>
      </c>
      <c r="O18" s="24">
        <f>SUM(C18+D18+E18+F18+G18+H18+I18+J18+K18+L18+M18+N18)/12</f>
        <v>78.170359052712001</v>
      </c>
    </row>
    <row r="19" spans="1:16" s="3" customFormat="1" ht="24.95" customHeight="1" x14ac:dyDescent="0.2">
      <c r="A19" s="17" t="s">
        <v>24</v>
      </c>
      <c r="B19" s="8" t="s">
        <v>38</v>
      </c>
      <c r="C19" s="7">
        <v>105</v>
      </c>
      <c r="D19" s="7">
        <v>602</v>
      </c>
      <c r="E19" s="7">
        <v>2204</v>
      </c>
      <c r="F19" s="7">
        <v>3213</v>
      </c>
      <c r="G19" s="7">
        <v>2983</v>
      </c>
      <c r="H19" s="7">
        <v>2997</v>
      </c>
      <c r="I19" s="7">
        <v>3368</v>
      </c>
      <c r="J19" s="7">
        <v>3174</v>
      </c>
      <c r="K19" s="7">
        <v>1995</v>
      </c>
      <c r="L19" s="7">
        <v>1106</v>
      </c>
      <c r="M19" s="7">
        <v>758</v>
      </c>
      <c r="N19" s="7">
        <v>533</v>
      </c>
      <c r="O19" s="25">
        <f>C19+D19+E19+F19+G19+H19+I19+J19+K19+L19+M19+N19</f>
        <v>23038</v>
      </c>
    </row>
    <row r="20" spans="1:16" s="3" customFormat="1" ht="24.95" customHeight="1" x14ac:dyDescent="0.2">
      <c r="A20" s="18" t="s">
        <v>25</v>
      </c>
      <c r="B20" s="12" t="s">
        <v>15</v>
      </c>
      <c r="C20" s="23">
        <f>C19/34.8</f>
        <v>3.0172413793103452</v>
      </c>
      <c r="D20" s="23">
        <f t="shared" ref="D20:M20" si="8">D19/34.8</f>
        <v>17.298850574712645</v>
      </c>
      <c r="E20" s="23">
        <f t="shared" si="8"/>
        <v>63.333333333333336</v>
      </c>
      <c r="F20" s="23">
        <f t="shared" si="8"/>
        <v>92.327586206896555</v>
      </c>
      <c r="G20" s="23">
        <f t="shared" si="8"/>
        <v>85.718390804597703</v>
      </c>
      <c r="H20" s="23">
        <f t="shared" si="8"/>
        <v>86.120689655172427</v>
      </c>
      <c r="I20" s="23">
        <f t="shared" si="8"/>
        <v>96.781609195402311</v>
      </c>
      <c r="J20" s="23">
        <f t="shared" si="8"/>
        <v>91.206896551724142</v>
      </c>
      <c r="K20" s="23">
        <f t="shared" si="8"/>
        <v>57.327586206896555</v>
      </c>
      <c r="L20" s="23">
        <f t="shared" si="8"/>
        <v>31.7816091954023</v>
      </c>
      <c r="M20" s="23">
        <f t="shared" si="8"/>
        <v>21.7816091954023</v>
      </c>
      <c r="N20" s="23">
        <f>N19/34.8</f>
        <v>15.316091954022991</v>
      </c>
      <c r="O20" s="24">
        <f>SUM(C20+D20+E20+F20+G20+H20+I20+J20+K20+L20+M20+N20)/12</f>
        <v>55.16762452107281</v>
      </c>
    </row>
    <row r="21" spans="1:16" s="3" customFormat="1" ht="24.95" customHeight="1" x14ac:dyDescent="0.2">
      <c r="A21" s="17" t="s">
        <v>26</v>
      </c>
      <c r="B21" s="8" t="s">
        <v>38</v>
      </c>
      <c r="C21" s="7">
        <v>250</v>
      </c>
      <c r="D21" s="7">
        <v>1600</v>
      </c>
      <c r="E21" s="7">
        <v>5400</v>
      </c>
      <c r="F21" s="7">
        <v>7475</v>
      </c>
      <c r="G21" s="7">
        <v>7070</v>
      </c>
      <c r="H21" s="7">
        <v>8105</v>
      </c>
      <c r="I21" s="7">
        <v>8000</v>
      </c>
      <c r="J21" s="7">
        <v>7600</v>
      </c>
      <c r="K21" s="7">
        <v>4850</v>
      </c>
      <c r="L21" s="7">
        <v>2800</v>
      </c>
      <c r="M21" s="7">
        <v>2050</v>
      </c>
      <c r="N21" s="7">
        <v>1600</v>
      </c>
      <c r="O21" s="25">
        <f>C21+D21+E21+F21+G21+H21+I21+J21+K21+L21+M21+N21</f>
        <v>56800</v>
      </c>
    </row>
    <row r="22" spans="1:16" s="3" customFormat="1" ht="24.95" customHeight="1" x14ac:dyDescent="0.2">
      <c r="A22" s="18" t="s">
        <v>27</v>
      </c>
      <c r="B22" s="12" t="s">
        <v>15</v>
      </c>
      <c r="C22" s="23">
        <f>C21/60</f>
        <v>4.166666666666667</v>
      </c>
      <c r="D22" s="23">
        <f t="shared" ref="D22:M22" si="9">D21/60</f>
        <v>26.666666666666668</v>
      </c>
      <c r="E22" s="23">
        <f t="shared" si="9"/>
        <v>90</v>
      </c>
      <c r="F22" s="23">
        <f t="shared" si="9"/>
        <v>124.58333333333333</v>
      </c>
      <c r="G22" s="23">
        <f t="shared" si="9"/>
        <v>117.83333333333333</v>
      </c>
      <c r="H22" s="23">
        <f t="shared" si="9"/>
        <v>135.08333333333334</v>
      </c>
      <c r="I22" s="23">
        <f t="shared" si="9"/>
        <v>133.33333333333334</v>
      </c>
      <c r="J22" s="23">
        <f t="shared" si="9"/>
        <v>126.66666666666667</v>
      </c>
      <c r="K22" s="23">
        <f t="shared" si="9"/>
        <v>80.833333333333329</v>
      </c>
      <c r="L22" s="23">
        <f t="shared" si="9"/>
        <v>46.666666666666664</v>
      </c>
      <c r="M22" s="23">
        <f t="shared" si="9"/>
        <v>34.166666666666664</v>
      </c>
      <c r="N22" s="23">
        <f>N21/60</f>
        <v>26.666666666666668</v>
      </c>
      <c r="O22" s="24">
        <f>SUM(C22+D22+E22+F22+G22+H22+I22+J22+K22+L22+M22+N22)/12</f>
        <v>78.888888888888886</v>
      </c>
    </row>
    <row r="23" spans="1:16" s="3" customFormat="1" ht="24.95" customHeight="1" x14ac:dyDescent="0.2">
      <c r="A23" s="17" t="s">
        <v>37</v>
      </c>
      <c r="B23" s="8" t="s">
        <v>38</v>
      </c>
      <c r="C23" s="7">
        <v>78</v>
      </c>
      <c r="D23" s="7">
        <v>510</v>
      </c>
      <c r="E23" s="7">
        <v>1019</v>
      </c>
      <c r="F23" s="7">
        <v>1257</v>
      </c>
      <c r="G23" s="7">
        <v>1061</v>
      </c>
      <c r="H23" s="7">
        <v>1171</v>
      </c>
      <c r="I23" s="7">
        <v>1265</v>
      </c>
      <c r="J23" s="7">
        <v>1208</v>
      </c>
      <c r="K23" s="7">
        <v>851</v>
      </c>
      <c r="L23" s="7">
        <v>530</v>
      </c>
      <c r="M23" s="7">
        <v>532</v>
      </c>
      <c r="N23" s="7">
        <v>465</v>
      </c>
      <c r="O23" s="25">
        <f>C23+D23+E23+F23+G23+H23+I23+J23+K23+L23+M23+N23</f>
        <v>9947</v>
      </c>
    </row>
    <row r="24" spans="1:16" s="3" customFormat="1" ht="24.95" customHeight="1" x14ac:dyDescent="0.2">
      <c r="A24" s="18" t="s">
        <v>18</v>
      </c>
      <c r="B24" s="12" t="s">
        <v>15</v>
      </c>
      <c r="C24" s="23">
        <f>C23/9.24</f>
        <v>8.4415584415584419</v>
      </c>
      <c r="D24" s="23">
        <f t="shared" ref="D24:M24" si="10">D23/9.24</f>
        <v>55.194805194805191</v>
      </c>
      <c r="E24" s="23">
        <f t="shared" si="10"/>
        <v>110.28138528138528</v>
      </c>
      <c r="F24" s="23">
        <f t="shared" si="10"/>
        <v>136.03896103896105</v>
      </c>
      <c r="G24" s="23">
        <f t="shared" si="10"/>
        <v>114.82683982683983</v>
      </c>
      <c r="H24" s="23">
        <f t="shared" si="10"/>
        <v>126.73160173160173</v>
      </c>
      <c r="I24" s="23">
        <f t="shared" si="10"/>
        <v>136.9047619047619</v>
      </c>
      <c r="J24" s="23">
        <f t="shared" si="10"/>
        <v>130.73593073593074</v>
      </c>
      <c r="K24" s="23">
        <f t="shared" si="10"/>
        <v>92.099567099567096</v>
      </c>
      <c r="L24" s="23">
        <f t="shared" si="10"/>
        <v>57.359307359307358</v>
      </c>
      <c r="M24" s="23">
        <f t="shared" si="10"/>
        <v>57.575757575757578</v>
      </c>
      <c r="N24" s="23">
        <f>N23/9.24</f>
        <v>50.324675324675326</v>
      </c>
      <c r="O24" s="24">
        <f>SUM(C24+D24+E24+F24+G24+H24+I24+J24+K24+L24+M24+N24)/12</f>
        <v>89.709595959595958</v>
      </c>
    </row>
    <row r="25" spans="1:16" s="3" customFormat="1" ht="24.95" customHeight="1" x14ac:dyDescent="0.2">
      <c r="A25" s="17" t="s">
        <v>28</v>
      </c>
      <c r="B25" s="8" t="s">
        <v>38</v>
      </c>
      <c r="C25" s="7">
        <v>63</v>
      </c>
      <c r="D25" s="7">
        <v>515</v>
      </c>
      <c r="E25" s="7">
        <v>1153</v>
      </c>
      <c r="F25" s="7">
        <v>1389</v>
      </c>
      <c r="G25" s="7">
        <v>1125</v>
      </c>
      <c r="H25" s="7">
        <v>1227</v>
      </c>
      <c r="I25" s="7">
        <v>1322</v>
      </c>
      <c r="J25" s="7">
        <v>1293</v>
      </c>
      <c r="K25" s="7">
        <v>489</v>
      </c>
      <c r="L25" s="7">
        <v>575</v>
      </c>
      <c r="M25" s="7">
        <v>617</v>
      </c>
      <c r="N25" s="7">
        <v>533</v>
      </c>
      <c r="O25" s="25">
        <f>C25+D25+E25+F25+G25+H25+I25+J25+K25+L25+M25+N25</f>
        <v>10301</v>
      </c>
    </row>
    <row r="26" spans="1:16" s="3" customFormat="1" ht="24.95" customHeight="1" x14ac:dyDescent="0.2">
      <c r="A26" s="18" t="s">
        <v>29</v>
      </c>
      <c r="B26" s="6" t="s">
        <v>15</v>
      </c>
      <c r="C26" s="23">
        <f t="shared" ref="C26:N26" si="11">C25/9.8</f>
        <v>6.4285714285714279</v>
      </c>
      <c r="D26" s="23">
        <f t="shared" si="11"/>
        <v>52.551020408163261</v>
      </c>
      <c r="E26" s="23">
        <f t="shared" si="11"/>
        <v>117.65306122448979</v>
      </c>
      <c r="F26" s="23">
        <f t="shared" si="11"/>
        <v>141.73469387755102</v>
      </c>
      <c r="G26" s="23">
        <f t="shared" si="11"/>
        <v>114.79591836734693</v>
      </c>
      <c r="H26" s="23">
        <f t="shared" si="11"/>
        <v>125.20408163265306</v>
      </c>
      <c r="I26" s="23">
        <f t="shared" si="11"/>
        <v>134.89795918367346</v>
      </c>
      <c r="J26" s="23">
        <f t="shared" si="11"/>
        <v>131.93877551020407</v>
      </c>
      <c r="K26" s="23">
        <f t="shared" si="11"/>
        <v>49.897959183673464</v>
      </c>
      <c r="L26" s="23">
        <f t="shared" si="11"/>
        <v>58.673469387755098</v>
      </c>
      <c r="M26" s="23">
        <f t="shared" si="11"/>
        <v>62.959183673469383</v>
      </c>
      <c r="N26" s="23">
        <f t="shared" si="11"/>
        <v>54.387755102040813</v>
      </c>
      <c r="O26" s="24">
        <f>SUM(C26+D26+E26+F26+G26+H26+I26+J26+K26+L26+M26+N26)/12</f>
        <v>87.593537414965979</v>
      </c>
    </row>
    <row r="27" spans="1:16" s="3" customFormat="1" ht="24.95" customHeight="1" x14ac:dyDescent="0.2">
      <c r="A27" s="17" t="s">
        <v>42</v>
      </c>
      <c r="B27" s="8" t="s">
        <v>38</v>
      </c>
      <c r="C27" s="7">
        <v>606</v>
      </c>
      <c r="D27" s="7">
        <v>1463</v>
      </c>
      <c r="E27" s="7">
        <v>2003</v>
      </c>
      <c r="F27" s="7">
        <v>3204</v>
      </c>
      <c r="G27" s="7">
        <v>3102</v>
      </c>
      <c r="H27" s="7">
        <v>3336</v>
      </c>
      <c r="I27" s="7">
        <v>3696</v>
      </c>
      <c r="J27" s="7">
        <v>3299</v>
      </c>
      <c r="K27" s="7">
        <v>2220</v>
      </c>
      <c r="L27" s="7">
        <v>1341</v>
      </c>
      <c r="M27" s="7">
        <v>1038</v>
      </c>
      <c r="N27" s="7">
        <v>1012</v>
      </c>
      <c r="O27" s="25">
        <f>C27+D27+E27+F27+G27+H27+I27+J27+K27+L27+M27+N27</f>
        <v>26320</v>
      </c>
    </row>
    <row r="28" spans="1:16" ht="24.95" customHeight="1" x14ac:dyDescent="0.2">
      <c r="A28" s="18" t="s">
        <v>43</v>
      </c>
      <c r="B28" s="6" t="s">
        <v>15</v>
      </c>
      <c r="C28" s="23">
        <f>C27/29.84</f>
        <v>20.308310991957104</v>
      </c>
      <c r="D28" s="23">
        <f>D27/29.84</f>
        <v>49.028150134048261</v>
      </c>
      <c r="E28" s="23">
        <f>E27/29.84</f>
        <v>67.124664879356573</v>
      </c>
      <c r="F28" s="23">
        <f>F27/29.84</f>
        <v>107.37265415549598</v>
      </c>
      <c r="G28" s="23">
        <f>G27/29.84</f>
        <v>103.9544235924933</v>
      </c>
      <c r="H28" s="23">
        <f t="shared" ref="H28:N28" si="12">H27/29.84</f>
        <v>111.79624664879357</v>
      </c>
      <c r="I28" s="23">
        <f t="shared" si="12"/>
        <v>123.86058981233244</v>
      </c>
      <c r="J28" s="23">
        <f t="shared" si="12"/>
        <v>110.55630026809652</v>
      </c>
      <c r="K28" s="23">
        <f t="shared" si="12"/>
        <v>74.396782841823054</v>
      </c>
      <c r="L28" s="23">
        <f t="shared" si="12"/>
        <v>44.939678284182307</v>
      </c>
      <c r="M28" s="23">
        <f t="shared" si="12"/>
        <v>34.785522788203757</v>
      </c>
      <c r="N28" s="23">
        <f t="shared" si="12"/>
        <v>33.914209115281501</v>
      </c>
      <c r="O28" s="24">
        <f>SUM(C28+D28+E28+F28+G28+H28+I28+J28+K28+L28+M28+N28)/12</f>
        <v>73.503127792672032</v>
      </c>
      <c r="P28" s="3"/>
    </row>
    <row r="29" spans="1:16" x14ac:dyDescent="0.2">
      <c r="L29" s="30"/>
      <c r="M29" s="31" t="s">
        <v>47</v>
      </c>
      <c r="N29" s="31"/>
      <c r="O29" s="32">
        <f>SUM(O3+O5+O7+O9+O11+O13+O15+O17+O19+O21+O23+O25+O27)</f>
        <v>270875</v>
      </c>
      <c r="P29" s="3"/>
    </row>
    <row r="30" spans="1:16" x14ac:dyDescent="0.2">
      <c r="G30" s="2" t="s">
        <v>14</v>
      </c>
      <c r="J30" s="26" t="s">
        <v>46</v>
      </c>
      <c r="M30" s="26" t="s">
        <v>44</v>
      </c>
      <c r="N30" s="29"/>
      <c r="O30" s="27">
        <v>243809</v>
      </c>
    </row>
    <row r="31" spans="1:16" x14ac:dyDescent="0.2">
      <c r="G31" s="2"/>
      <c r="M31" s="26" t="s">
        <v>41</v>
      </c>
      <c r="O31" s="28">
        <v>219489</v>
      </c>
    </row>
    <row r="35" spans="17:17" x14ac:dyDescent="0.2">
      <c r="Q35" t="s">
        <v>19</v>
      </c>
    </row>
  </sheetData>
  <mergeCells count="1">
    <mergeCell ref="A1:J1"/>
  </mergeCells>
  <phoneticPr fontId="0" type="noConversion"/>
  <pageMargins left="0.78740157480314965" right="0.78740157480314965" top="0.59055118110236227" bottom="0.98425196850393704" header="0.31496062992125984" footer="0.51181102362204722"/>
  <pageSetup paperSize="8" orientation="landscape" copies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75" zoomScaleNormal="100" workbookViewId="0">
      <selection activeCell="A2" sqref="A2:G18"/>
    </sheetView>
  </sheetViews>
  <sheetFormatPr baseColWidth="10" defaultRowHeight="12.75" x14ac:dyDescent="0.2"/>
  <cols>
    <col min="2" max="2" width="12.7109375" customWidth="1"/>
    <col min="3" max="3" width="13.7109375" customWidth="1"/>
    <col min="5" max="7" width="13.7109375" customWidth="1"/>
  </cols>
  <sheetData>
    <row r="1" spans="1:9" ht="30" customHeight="1" x14ac:dyDescent="0.2">
      <c r="A1" s="34"/>
      <c r="B1" s="34"/>
      <c r="C1" s="34"/>
      <c r="D1" s="34"/>
      <c r="E1" s="34"/>
      <c r="F1" s="34"/>
      <c r="G1" s="34"/>
      <c r="H1" s="34"/>
      <c r="I1" s="34"/>
    </row>
    <row r="2" spans="1:9" x14ac:dyDescent="0.2">
      <c r="H2" s="10"/>
      <c r="I2" s="10"/>
    </row>
    <row r="3" spans="1:9" ht="25.5" customHeight="1" x14ac:dyDescent="0.2">
      <c r="H3" s="11"/>
      <c r="I3" s="11"/>
    </row>
    <row r="4" spans="1:9" ht="25.5" customHeight="1" x14ac:dyDescent="0.2">
      <c r="H4" s="11"/>
      <c r="I4" s="11"/>
    </row>
    <row r="5" spans="1:9" ht="25.5" customHeight="1" x14ac:dyDescent="0.2">
      <c r="H5" s="11"/>
      <c r="I5" s="11"/>
    </row>
    <row r="6" spans="1:9" ht="25.5" customHeight="1" x14ac:dyDescent="0.2">
      <c r="H6" s="11"/>
      <c r="I6" s="11"/>
    </row>
    <row r="7" spans="1:9" ht="25.5" customHeight="1" x14ac:dyDescent="0.2">
      <c r="H7" s="11"/>
      <c r="I7" s="11"/>
    </row>
    <row r="8" spans="1:9" ht="25.5" customHeight="1" x14ac:dyDescent="0.2">
      <c r="H8" s="11"/>
      <c r="I8" s="11"/>
    </row>
    <row r="9" spans="1:9" ht="25.5" customHeight="1" x14ac:dyDescent="0.2">
      <c r="H9" s="11"/>
      <c r="I9" s="11"/>
    </row>
    <row r="10" spans="1:9" ht="25.5" customHeight="1" x14ac:dyDescent="0.2">
      <c r="H10" s="11"/>
      <c r="I10" s="11"/>
    </row>
    <row r="11" spans="1:9" ht="25.5" customHeight="1" x14ac:dyDescent="0.2">
      <c r="H11" s="11"/>
      <c r="I11" s="11"/>
    </row>
    <row r="12" spans="1:9" ht="25.5" customHeight="1" x14ac:dyDescent="0.2">
      <c r="H12" s="11"/>
      <c r="I12" s="11"/>
    </row>
    <row r="13" spans="1:9" ht="25.5" customHeight="1" x14ac:dyDescent="0.2">
      <c r="H13" s="11"/>
      <c r="I13" s="11"/>
    </row>
    <row r="14" spans="1:9" ht="25.5" customHeight="1" x14ac:dyDescent="0.2">
      <c r="H14" s="11"/>
      <c r="I14" s="11"/>
    </row>
    <row r="15" spans="1:9" ht="25.5" customHeight="1" x14ac:dyDescent="0.2">
      <c r="H15" s="11"/>
      <c r="I15" s="11"/>
    </row>
    <row r="16" spans="1:9" ht="25.5" customHeight="1" x14ac:dyDescent="0.2">
      <c r="H16" s="11"/>
      <c r="I16" s="11"/>
    </row>
    <row r="17" spans="8:9" x14ac:dyDescent="0.2">
      <c r="H17" s="11"/>
      <c r="I17" s="11"/>
    </row>
    <row r="18" spans="8:9" x14ac:dyDescent="0.2">
      <c r="H18" s="11"/>
      <c r="I18" s="11"/>
    </row>
  </sheetData>
  <mergeCells count="1">
    <mergeCell ref="A1:I1"/>
  </mergeCells>
  <phoneticPr fontId="0" type="noConversion"/>
  <pageMargins left="0.59055118110236227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18"/>
    </sheetView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Rathaus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BAU1</dc:creator>
  <cp:lastModifiedBy>Edelmaier, Sybille</cp:lastModifiedBy>
  <cp:lastPrinted>2016-01-14T16:15:30Z</cp:lastPrinted>
  <dcterms:created xsi:type="dcterms:W3CDTF">2012-06-26T08:09:33Z</dcterms:created>
  <dcterms:modified xsi:type="dcterms:W3CDTF">2018-07-27T08:04:54Z</dcterms:modified>
</cp:coreProperties>
</file>